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calcPr calcId="162913"/>
</workbook>
</file>

<file path=xl/calcChain.xml><?xml version="1.0" encoding="utf-8"?>
<calcChain xmlns="http://schemas.openxmlformats.org/spreadsheetml/2006/main">
  <c r="H13" i="1" l="1"/>
  <c r="H10" i="1"/>
  <c r="H41" i="1" l="1"/>
  <c r="H40" i="1"/>
  <c r="H35" i="1"/>
  <c r="H34" i="1"/>
  <c r="B38" i="1"/>
  <c r="B10" i="1"/>
  <c r="C10" i="1"/>
  <c r="C37" i="1"/>
  <c r="B37" i="1"/>
  <c r="E22" i="1" l="1"/>
  <c r="E21" i="1"/>
  <c r="E24" i="1" l="1"/>
  <c r="D24" i="1"/>
  <c r="C25" i="1"/>
  <c r="B25" i="1"/>
  <c r="D26" i="1" l="1"/>
  <c r="E26" i="1" s="1"/>
  <c r="I25" i="1"/>
  <c r="H25" i="1"/>
  <c r="K44" i="1" l="1"/>
  <c r="F8" i="3"/>
  <c r="F3" i="3"/>
  <c r="J44" i="1"/>
  <c r="E8" i="3"/>
  <c r="E3" i="3"/>
  <c r="I27" i="1"/>
  <c r="F4" i="3" s="1"/>
  <c r="H27" i="1"/>
  <c r="E4" i="3" s="1"/>
  <c r="D35" i="1"/>
  <c r="E35" i="1" s="1"/>
  <c r="D34" i="1"/>
  <c r="E34" i="1" s="1"/>
  <c r="D33" i="1"/>
  <c r="E33" i="1" s="1"/>
  <c r="D32" i="1"/>
  <c r="E32" i="1" s="1"/>
  <c r="C36" i="1" l="1"/>
  <c r="F6" i="3" s="1"/>
  <c r="B36" i="1"/>
  <c r="E6" i="3" s="1"/>
  <c r="B27" i="1" l="1"/>
  <c r="B4" i="3" s="1"/>
  <c r="B3" i="3"/>
  <c r="B8" i="3"/>
  <c r="C27" i="1"/>
  <c r="C4" i="3" s="1"/>
  <c r="C8" i="3"/>
  <c r="C3"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3" i="1"/>
  <c r="E23" i="1" s="1"/>
  <c r="D22"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<sst xmlns="http://schemas.openxmlformats.org/spreadsheetml/2006/main" count="128" uniqueCount="93">
  <si>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</si>
  <si>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</si>
  <si>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</si>
  <si>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</si>
  <si>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</si>
  <si>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</si>
  <si>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</si>
  <si>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</si>
  <si>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</si>
  <si>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</si>
  <si>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</si>
  <si>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</si>
  <si>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</si>
  <si>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</si>
  <si>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</si>
  <si>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</si>
  <si>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</si>
  <si>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</si>
  <si>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</si>
  <si>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</si>
  <si>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</si>
  <si>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</si>
  <si>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</si>
  <si>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</si>
  <si>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</si>
  <si>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</si>
  <si>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</si>
  <si>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</si>
  <si>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</si>
  <si>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</si>
  <si>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</si>
  <si>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</si>
  <si>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</si>
  <si>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</si>
  <si>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</si>
  <si>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</si>
  <si>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</si>
  <si>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</si>
  <si>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</si>
  <si>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</si>
  <si>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</si>
  <si>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</si>
  <si>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</si>
  <si>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</si>
  <si>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</si>
  <si>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</si>
  <si>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Social Work</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</si>
  <si>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</si>
  <si>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</si>
  <si>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</si>
  <si>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</si>
  <si>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</si>
  <si>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</si>
  <si>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</si>
  <si>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</si>
  <si>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</si>
  <si>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</si>
  <si>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</si>
  <si>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</si>
  <si>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</si>
  <si>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</si>
  <si>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</si>
  <si>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</si>
  <si>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</si>
  <si>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</si>
  <si>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</si>
  <si>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IU Online</t>
  </si>
  <si>
    <t>Summer II 2018</t>
  </si>
  <si>
    <t>Kelley Business **</t>
  </si>
  <si>
    <t>5/15/2017</t>
  </si>
  <si>
    <t>5/14/2018</t>
  </si>
  <si>
    <t>Office of Institutional Research and Decision Support 5/14/2018</t>
  </si>
  <si>
    <t xml:space="preserve">-3 ug; +1 grad/prof </t>
  </si>
  <si>
    <t>-6 ug; -15 grad; +7 non-degree</t>
  </si>
  <si>
    <t>-53 ug; +10 grad</t>
  </si>
  <si>
    <t>+11 ug; -27 grad/prof</t>
  </si>
  <si>
    <t>+11 non-degree</t>
  </si>
  <si>
    <t>-14 ug; +7 grad</t>
  </si>
  <si>
    <t>+8 ug; +25 grad; +2 non-degree</t>
  </si>
  <si>
    <t>-78 ug; -111 grad; -2 non-degree</t>
  </si>
  <si>
    <t>+30 grad/prof</t>
  </si>
  <si>
    <t>-43 ug; +2 grad</t>
  </si>
  <si>
    <t>+27 ug; -4 grad/prof</t>
  </si>
  <si>
    <t>+7 ug; -3 grad/prof</t>
  </si>
  <si>
    <t>+2 ug; +21 grad</t>
  </si>
  <si>
    <t>-38 ug; +8 grad</t>
  </si>
  <si>
    <t>-1 ug; +27 grad</t>
  </si>
  <si>
    <t>-26 ug; -11 grad</t>
  </si>
  <si>
    <t>-73 ug; -4 grad; +19 non-degree</t>
  </si>
  <si>
    <t>-2 ug; +45 grad; +7 non-degree</t>
  </si>
  <si>
    <t>+36 ug; -4 high school; -41 non-degree</t>
  </si>
  <si>
    <t>Medicine**</t>
  </si>
  <si>
    <t>** Census report will include headcount and credit hours from GRD1 Summer enrollment.  In 2017, there were 3 students in Medicine completing 12 credit hours and 81 students in Kelley completing 541.5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</si>
</sst>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2" fillId="0" borderId="0"/>
    <xf numFmtId="0" fontId="13" fillId="0" borderId="0"/>
  </cellStyleXfs>
  <cellXfs count="210">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4"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4"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5"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2" borderId="9"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164" fontId="36" fillId="3" borderId="1" xfId="0" applyNumberFormat="1" applyFont="1" applyFill="1" applyBorder="1" applyAlignment="1">
      <alignment horizontal="center" vertical="center" wrapText="1"/>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0" fontId="19" fillId="5" borderId="31" xfId="0" applyFont="1" applyFill="1" applyBorder="1"/>
    <xf numFmtId="3" fontId="19" fillId="5" borderId="32"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1" fontId="0" fillId="0" borderId="35" xfId="0" applyNumberFormat="1" applyBorder="1" applyAlignment="1">
      <alignment horizontal="center"/>
    </xf>
    <xf numFmtId="166" fontId="33" fillId="0" borderId="9" xfId="0" applyNumberFormat="1" applyFont="1" applyFill="1" applyBorder="1" applyAlignment="1">
      <alignment horizontal="center" vertical="center" wrapText="1" readingOrder="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164" fontId="33" fillId="0" borderId="9" xfId="0" applyNumberFormat="1" applyFont="1" applyBorder="1" applyAlignment="1">
      <alignment horizontal="center" vertical="center" wrapText="1" readingOrder="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166" fontId="13" fillId="0" borderId="34" xfId="0" applyNumberFormat="1" applyFont="1" applyFill="1" applyBorder="1" applyAlignment="1">
      <alignment horizontal="center" vertical="center" wrapText="1" readingOrder="1"/>
    </xf>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7" fillId="0" borderId="26"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6"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166" fontId="32" fillId="0" borderId="9" xfId="0" applyNumberFormat="1" applyFont="1" applyFill="1" applyBorder="1" applyAlignment="1">
      <alignment horizontal="center" vertical="center" wrapText="1" readingOrder="1"/>
    </xf>
    <xf numFmtId="164" fontId="32" fillId="0" borderId="9" xfId="0" applyNumberFormat="1" applyFont="1" applyBorder="1" applyAlignment="1">
      <alignment horizontal="center" vertical="center" wrapText="1" readingOrder="1"/>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28" fillId="3" borderId="9" xfId="0" applyNumberFormat="1" applyFont="1" applyFill="1" applyBorder="1" applyAlignment="1">
      <alignment horizontal="center" vertical="center" wrapText="1"/>
    </xf>
    <xf numFmtId="3" fontId="28" fillId="5" borderId="29" xfId="0" applyNumberFormat="1" applyFont="1" applyFill="1" applyBorder="1" applyAlignment="1">
      <alignment horizontal="center" vertical="center" wrapText="1"/>
    </xf>
    <xf numFmtId="164" fontId="28" fillId="5" borderId="30"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28" fillId="2" borderId="14" xfId="0" applyNumberFormat="1" applyFont="1" applyFill="1" applyBorder="1" applyAlignment="1">
      <alignment horizontal="center" wrapText="1"/>
    </xf>
    <xf numFmtId="164" fontId="28" fillId="2" borderId="15"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164" fontId="13" fillId="0" borderId="0" xfId="0" applyNumberFormat="1" applyFont="1" applyFill="1" applyBorder="1" applyAlignment="1">
      <alignment horizontal="right" vertic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0" fontId="17" fillId="3" borderId="18" xfId="0" applyFont="1" applyFill="1" applyBorder="1" applyAlignment="1">
      <alignment horizontal="center" vertical="center"/>
    </xf>
    <xf numFmtId="164" fontId="16" fillId="0" borderId="38" xfId="0" applyNumberFormat="1" applyFont="1" applyBorder="1" applyAlignment="1">
      <alignment horizontal="center"/>
    </xf>
    <xf numFmtId="164" fontId="16" fillId="0" borderId="39" xfId="0" applyNumberFormat="1" applyFont="1" applyBorder="1" applyAlignment="1">
      <alignment horizontal="center"/>
    </xf>
    <xf numFmtId="0" fontId="0" fillId="0" borderId="4" xfId="0" applyBorder="1" applyAlignment="1">
      <alignment horizontal="left" wrapText="1"/>
    </xf>
    <xf numFmtId="0" fontId="7" fillId="0" borderId="16" xfId="0" applyFont="1" applyBorder="1" applyAlignment="1">
      <alignment horizontal="left" wrapText="1"/>
    </xf>
    <xf numFmtId="49" fontId="0" fillId="0" borderId="33" xfId="0" applyNumberFormat="1" applyBorder="1"/>
    <xf numFmtId="0" fontId="0" fillId="0" borderId="40" xfId="0" applyBorder="1" applyAlignment="1">
      <alignment wrapText="1"/>
    </xf>
    <xf numFmtId="0" fontId="16" fillId="0" borderId="4" xfId="0" applyFont="1" applyBorder="1"/>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Normal="100" zoomScaleSheetLayoutView="100" workbookViewId="0">
      <selection activeCell="A24" sqref="A2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67</v>
      </c>
      <c r="B1" s="155" t="s">
        <v>37</v>
      </c>
      <c r="C1" s="156"/>
      <c r="D1" s="156"/>
      <c r="E1" s="6"/>
      <c r="F1" s="14"/>
      <c r="G1" s="167">
        <v>43234</v>
      </c>
      <c r="H1" s="168"/>
      <c r="I1" s="168"/>
      <c r="J1" s="168"/>
      <c r="K1" s="168"/>
      <c r="L1" s="168"/>
    </row>
    <row r="2" spans="1:12" s="3" customFormat="1" ht="16.5" customHeight="1" thickBot="1" x14ac:dyDescent="0.3">
      <c r="A2" s="157" t="s">
        <v>4</v>
      </c>
      <c r="B2" s="158"/>
      <c r="C2" s="158"/>
      <c r="D2" s="70"/>
      <c r="E2" s="70"/>
      <c r="F2" s="15"/>
      <c r="G2" s="159" t="s">
        <v>5</v>
      </c>
      <c r="H2" s="158"/>
      <c r="I2" s="158"/>
      <c r="J2" s="158"/>
      <c r="K2" s="82"/>
      <c r="L2" s="83"/>
    </row>
    <row r="3" spans="1:12" s="1" customFormat="1" ht="15.75" thickBot="1" x14ac:dyDescent="0.3">
      <c r="A3" s="64" t="s">
        <v>2</v>
      </c>
      <c r="B3" s="65" t="s">
        <v>69</v>
      </c>
      <c r="C3" s="65" t="s">
        <v>70</v>
      </c>
      <c r="D3" s="69" t="s">
        <v>0</v>
      </c>
      <c r="E3" s="67" t="s">
        <v>1</v>
      </c>
      <c r="F3" s="56"/>
      <c r="G3" s="64" t="s">
        <v>2</v>
      </c>
      <c r="H3" s="65" t="s">
        <v>69</v>
      </c>
      <c r="I3" s="65" t="s">
        <v>70</v>
      </c>
      <c r="J3" s="66" t="s">
        <v>0</v>
      </c>
      <c r="K3" s="67" t="s">
        <v>1</v>
      </c>
      <c r="L3" s="22" t="s">
        <v>42</v>
      </c>
    </row>
    <row r="4" spans="1:12" ht="15" x14ac:dyDescent="0.25">
      <c r="A4" s="68" t="s">
        <v>23</v>
      </c>
      <c r="B4" s="71">
        <v>550</v>
      </c>
      <c r="C4" s="71">
        <v>528</v>
      </c>
      <c r="D4" s="185">
        <f t="shared" ref="D4:D25" si="0">C4-B4</f>
        <v>-22</v>
      </c>
      <c r="E4" s="92">
        <f>IF(B4=0,"n/a",D4/B4)</f>
        <v>-0.04</v>
      </c>
      <c r="F4" s="25"/>
      <c r="G4" s="63" t="s">
        <v>23</v>
      </c>
      <c r="H4" s="61">
        <v>104</v>
      </c>
      <c r="I4" s="61">
        <v>102</v>
      </c>
      <c r="J4" s="142">
        <f>I4-H4</f>
        <v>-2</v>
      </c>
      <c r="K4" s="143">
        <f>J4/H4</f>
        <v>-1.9230769230769232E-2</v>
      </c>
      <c r="L4" s="94" t="s">
        <v>72</v>
      </c>
    </row>
    <row r="5" spans="1:12" ht="15" x14ac:dyDescent="0.25">
      <c r="A5" s="26" t="s">
        <v>24</v>
      </c>
      <c r="B5" s="71">
        <v>661</v>
      </c>
      <c r="C5" s="71">
        <v>693</v>
      </c>
      <c r="D5" s="86">
        <f t="shared" si="0"/>
        <v>32</v>
      </c>
      <c r="E5" s="89">
        <f t="shared" ref="E5:E25" si="1">D5/B5</f>
        <v>4.8411497730711045E-2</v>
      </c>
      <c r="F5" s="25"/>
      <c r="G5" s="18" t="s">
        <v>24</v>
      </c>
      <c r="H5" s="61">
        <v>228</v>
      </c>
      <c r="I5" s="61">
        <v>214</v>
      </c>
      <c r="J5" s="84">
        <f t="shared" ref="J5:J27" si="2">I5-H5</f>
        <v>-14</v>
      </c>
      <c r="K5" s="87">
        <f t="shared" ref="K5:K27" si="3">J5/H5</f>
        <v>-6.1403508771929821E-2</v>
      </c>
      <c r="L5" s="94" t="s">
        <v>73</v>
      </c>
    </row>
    <row r="6" spans="1:12" ht="15" x14ac:dyDescent="0.25">
      <c r="A6" s="26" t="s">
        <v>29</v>
      </c>
      <c r="B6" s="71">
        <v>1199</v>
      </c>
      <c r="C6" s="71">
        <v>850</v>
      </c>
      <c r="D6" s="90">
        <f t="shared" si="0"/>
        <v>-349</v>
      </c>
      <c r="E6" s="92">
        <f t="shared" si="1"/>
        <v>-0.29107589658048372</v>
      </c>
      <c r="F6" s="25"/>
      <c r="G6" s="18" t="s">
        <v>29</v>
      </c>
      <c r="H6" s="61">
        <v>403</v>
      </c>
      <c r="I6" s="61">
        <v>360</v>
      </c>
      <c r="J6" s="84">
        <f t="shared" si="2"/>
        <v>-43</v>
      </c>
      <c r="K6" s="87">
        <f t="shared" si="3"/>
        <v>-0.10669975186104218</v>
      </c>
      <c r="L6" s="95" t="s">
        <v>74</v>
      </c>
    </row>
    <row r="7" spans="1:12" ht="15.75" customHeight="1" x14ac:dyDescent="0.25">
      <c r="A7" s="26" t="s">
        <v>28</v>
      </c>
      <c r="B7" s="71">
        <v>504</v>
      </c>
      <c r="C7" s="71">
        <v>328</v>
      </c>
      <c r="D7" s="90">
        <f t="shared" si="0"/>
        <v>-176</v>
      </c>
      <c r="E7" s="92">
        <f t="shared" si="1"/>
        <v>-0.34920634920634919</v>
      </c>
      <c r="F7" s="25"/>
      <c r="G7" s="18" t="s">
        <v>28</v>
      </c>
      <c r="H7" s="61">
        <v>165</v>
      </c>
      <c r="I7" s="61">
        <v>149</v>
      </c>
      <c r="J7" s="84">
        <f t="shared" si="2"/>
        <v>-16</v>
      </c>
      <c r="K7" s="87">
        <f t="shared" si="3"/>
        <v>-9.696969696969697E-2</v>
      </c>
      <c r="L7" s="95" t="s">
        <v>75</v>
      </c>
    </row>
    <row r="8" spans="1:12" ht="15" x14ac:dyDescent="0.25">
      <c r="A8" s="26" t="s">
        <v>41</v>
      </c>
      <c r="B8" s="71">
        <v>299</v>
      </c>
      <c r="C8" s="71">
        <v>231</v>
      </c>
      <c r="D8" s="90">
        <f t="shared" si="0"/>
        <v>-68</v>
      </c>
      <c r="E8" s="92">
        <f t="shared" si="1"/>
        <v>-0.22742474916387959</v>
      </c>
      <c r="F8" s="25"/>
      <c r="G8" s="18" t="s">
        <v>41</v>
      </c>
      <c r="H8" s="61">
        <v>94</v>
      </c>
      <c r="I8" s="61">
        <v>87</v>
      </c>
      <c r="J8" s="84">
        <f t="shared" si="2"/>
        <v>-7</v>
      </c>
      <c r="K8" s="87">
        <f t="shared" si="3"/>
        <v>-7.4468085106382975E-2</v>
      </c>
      <c r="L8" s="95" t="s">
        <v>77</v>
      </c>
    </row>
    <row r="9" spans="1:12" ht="15" x14ac:dyDescent="0.25">
      <c r="A9" s="26" t="s">
        <v>51</v>
      </c>
      <c r="B9" s="71">
        <v>833</v>
      </c>
      <c r="C9" s="71">
        <v>862</v>
      </c>
      <c r="D9" s="86">
        <f t="shared" si="0"/>
        <v>29</v>
      </c>
      <c r="E9" s="89">
        <f t="shared" si="1"/>
        <v>3.4813925570228089E-2</v>
      </c>
      <c r="F9" s="25"/>
      <c r="G9" s="26" t="s">
        <v>51</v>
      </c>
      <c r="H9" s="61">
        <v>236</v>
      </c>
      <c r="I9" s="61">
        <v>271</v>
      </c>
      <c r="J9" s="85">
        <f t="shared" si="2"/>
        <v>35</v>
      </c>
      <c r="K9" s="88">
        <f t="shared" si="3"/>
        <v>0.14830508474576271</v>
      </c>
      <c r="L9" s="95" t="s">
        <v>78</v>
      </c>
    </row>
    <row r="10" spans="1:12" ht="15" x14ac:dyDescent="0.25">
      <c r="A10" s="26" t="s">
        <v>68</v>
      </c>
      <c r="B10" s="71">
        <f>3481</f>
        <v>3481</v>
      </c>
      <c r="C10" s="71">
        <f>2399</f>
        <v>2399</v>
      </c>
      <c r="D10" s="197">
        <f t="shared" si="0"/>
        <v>-1082</v>
      </c>
      <c r="E10" s="198">
        <f t="shared" si="1"/>
        <v>-0.31083022120080439</v>
      </c>
      <c r="F10" s="199"/>
      <c r="G10" s="18" t="s">
        <v>68</v>
      </c>
      <c r="H10" s="61">
        <f>702</f>
        <v>702</v>
      </c>
      <c r="I10" s="61">
        <v>511</v>
      </c>
      <c r="J10" s="200">
        <f t="shared" si="2"/>
        <v>-191</v>
      </c>
      <c r="K10" s="201">
        <f t="shared" si="3"/>
        <v>-0.27207977207977208</v>
      </c>
      <c r="L10" s="95" t="s">
        <v>79</v>
      </c>
    </row>
    <row r="11" spans="1:12" ht="14.25" customHeight="1" x14ac:dyDescent="0.25">
      <c r="A11" s="26" t="s">
        <v>38</v>
      </c>
      <c r="B11" s="71">
        <v>210</v>
      </c>
      <c r="C11" s="71">
        <v>302</v>
      </c>
      <c r="D11" s="86">
        <f t="shared" si="0"/>
        <v>92</v>
      </c>
      <c r="E11" s="89">
        <f t="shared" si="1"/>
        <v>0.43809523809523809</v>
      </c>
      <c r="F11" s="25"/>
      <c r="G11" s="18" t="s">
        <v>38</v>
      </c>
      <c r="H11" s="61">
        <v>118</v>
      </c>
      <c r="I11" s="61">
        <v>148</v>
      </c>
      <c r="J11" s="85">
        <f t="shared" si="2"/>
        <v>30</v>
      </c>
      <c r="K11" s="88">
        <f t="shared" si="3"/>
        <v>0.25423728813559321</v>
      </c>
      <c r="L11" s="95" t="s">
        <v>80</v>
      </c>
    </row>
    <row r="12" spans="1:12" ht="15" x14ac:dyDescent="0.25">
      <c r="A12" s="26" t="s">
        <v>52</v>
      </c>
      <c r="B12" s="71">
        <v>2936</v>
      </c>
      <c r="C12" s="71">
        <v>2887</v>
      </c>
      <c r="D12" s="90">
        <f t="shared" si="0"/>
        <v>-49</v>
      </c>
      <c r="E12" s="92">
        <f t="shared" si="1"/>
        <v>-1.6689373297002725E-2</v>
      </c>
      <c r="F12" s="25"/>
      <c r="G12" s="18" t="s">
        <v>52</v>
      </c>
      <c r="H12" s="61">
        <v>442</v>
      </c>
      <c r="I12" s="61">
        <v>401</v>
      </c>
      <c r="J12" s="84">
        <f t="shared" si="2"/>
        <v>-41</v>
      </c>
      <c r="K12" s="87">
        <f t="shared" si="3"/>
        <v>-9.2760180995475117E-2</v>
      </c>
      <c r="L12" s="95" t="s">
        <v>81</v>
      </c>
    </row>
    <row r="13" spans="1:12" ht="15" customHeight="1" x14ac:dyDescent="0.25">
      <c r="A13" s="26" t="s">
        <v>91</v>
      </c>
      <c r="B13" s="71">
        <v>510</v>
      </c>
      <c r="C13" s="71">
        <v>653</v>
      </c>
      <c r="D13" s="86">
        <f t="shared" si="0"/>
        <v>143</v>
      </c>
      <c r="E13" s="89">
        <f t="shared" si="1"/>
        <v>0.2803921568627451</v>
      </c>
      <c r="F13" s="25"/>
      <c r="G13" s="18" t="s">
        <v>91</v>
      </c>
      <c r="H13" s="61">
        <f>101</f>
        <v>101</v>
      </c>
      <c r="I13" s="61">
        <v>124</v>
      </c>
      <c r="J13" s="85">
        <f t="shared" si="2"/>
        <v>23</v>
      </c>
      <c r="K13" s="88">
        <f t="shared" si="3"/>
        <v>0.22772277227722773</v>
      </c>
      <c r="L13" s="96" t="s">
        <v>82</v>
      </c>
    </row>
    <row r="14" spans="1:12" ht="14.25" customHeight="1" x14ac:dyDescent="0.25">
      <c r="A14" s="26" t="s">
        <v>25</v>
      </c>
      <c r="B14" s="71">
        <v>1000</v>
      </c>
      <c r="C14" s="71">
        <v>973</v>
      </c>
      <c r="D14" s="90">
        <f t="shared" si="0"/>
        <v>-27</v>
      </c>
      <c r="E14" s="92">
        <f t="shared" si="1"/>
        <v>-2.7E-2</v>
      </c>
      <c r="F14" s="25"/>
      <c r="G14" s="18" t="s">
        <v>25</v>
      </c>
      <c r="H14" s="61">
        <v>223</v>
      </c>
      <c r="I14" s="61">
        <v>227</v>
      </c>
      <c r="J14" s="85">
        <f t="shared" si="2"/>
        <v>4</v>
      </c>
      <c r="K14" s="88">
        <f t="shared" si="3"/>
        <v>1.7937219730941704E-2</v>
      </c>
      <c r="L14" s="96" t="s">
        <v>83</v>
      </c>
    </row>
    <row r="15" spans="1:12" ht="15" x14ac:dyDescent="0.25">
      <c r="A15" s="26" t="s">
        <v>45</v>
      </c>
      <c r="B15" s="71">
        <v>48</v>
      </c>
      <c r="C15" s="71">
        <v>102</v>
      </c>
      <c r="D15" s="86">
        <f t="shared" si="0"/>
        <v>54</v>
      </c>
      <c r="E15" s="89">
        <f t="shared" si="1"/>
        <v>1.125</v>
      </c>
      <c r="F15" s="25"/>
      <c r="G15" s="27" t="s">
        <v>45</v>
      </c>
      <c r="H15" s="61">
        <v>14</v>
      </c>
      <c r="I15" s="61">
        <v>37</v>
      </c>
      <c r="J15" s="85">
        <f t="shared" si="2"/>
        <v>23</v>
      </c>
      <c r="K15" s="88">
        <f t="shared" si="3"/>
        <v>1.6428571428571428</v>
      </c>
      <c r="L15" s="95" t="s">
        <v>84</v>
      </c>
    </row>
    <row r="16" spans="1:12" ht="16.5" customHeight="1" x14ac:dyDescent="0.25">
      <c r="A16" s="26" t="s">
        <v>22</v>
      </c>
      <c r="B16" s="71">
        <v>1589</v>
      </c>
      <c r="C16" s="71">
        <v>1548</v>
      </c>
      <c r="D16" s="90">
        <f t="shared" si="0"/>
        <v>-41</v>
      </c>
      <c r="E16" s="92">
        <f t="shared" si="1"/>
        <v>-2.5802391441157962E-2</v>
      </c>
      <c r="F16" s="25"/>
      <c r="G16" s="18" t="s">
        <v>22</v>
      </c>
      <c r="H16" s="61">
        <v>257</v>
      </c>
      <c r="I16" s="61">
        <v>227</v>
      </c>
      <c r="J16" s="84">
        <f t="shared" si="2"/>
        <v>-30</v>
      </c>
      <c r="K16" s="87">
        <f t="shared" si="3"/>
        <v>-0.11673151750972763</v>
      </c>
      <c r="L16" s="95" t="s">
        <v>85</v>
      </c>
    </row>
    <row r="17" spans="1:12" ht="15" x14ac:dyDescent="0.25">
      <c r="A17" s="26" t="s">
        <v>3</v>
      </c>
      <c r="B17" s="71">
        <v>657</v>
      </c>
      <c r="C17" s="71">
        <v>893</v>
      </c>
      <c r="D17" s="86">
        <f t="shared" si="0"/>
        <v>236</v>
      </c>
      <c r="E17" s="89">
        <f t="shared" si="1"/>
        <v>0.35920852359208522</v>
      </c>
      <c r="F17" s="25"/>
      <c r="G17" s="18" t="s">
        <v>3</v>
      </c>
      <c r="H17" s="61">
        <v>217</v>
      </c>
      <c r="I17" s="61">
        <v>243</v>
      </c>
      <c r="J17" s="85">
        <f t="shared" si="2"/>
        <v>26</v>
      </c>
      <c r="K17" s="88">
        <f t="shared" si="3"/>
        <v>0.11981566820276497</v>
      </c>
      <c r="L17" s="95" t="s">
        <v>86</v>
      </c>
    </row>
    <row r="18" spans="1:12" ht="15" x14ac:dyDescent="0.25">
      <c r="A18" s="18" t="s">
        <v>43</v>
      </c>
      <c r="B18" s="71">
        <v>248</v>
      </c>
      <c r="C18" s="71">
        <v>147</v>
      </c>
      <c r="D18" s="90">
        <f t="shared" si="0"/>
        <v>-101</v>
      </c>
      <c r="E18" s="92">
        <f t="shared" si="1"/>
        <v>-0.40725806451612906</v>
      </c>
      <c r="F18" s="25"/>
      <c r="G18" s="18" t="s">
        <v>43</v>
      </c>
      <c r="H18" s="61">
        <v>87</v>
      </c>
      <c r="I18" s="61">
        <v>50</v>
      </c>
      <c r="J18" s="84">
        <f t="shared" si="2"/>
        <v>-37</v>
      </c>
      <c r="K18" s="87">
        <f t="shared" si="3"/>
        <v>-0.42528735632183906</v>
      </c>
      <c r="L18" s="95" t="s">
        <v>87</v>
      </c>
    </row>
    <row r="19" spans="1:12" ht="15.75" customHeight="1" x14ac:dyDescent="0.25">
      <c r="A19" s="26" t="s">
        <v>26</v>
      </c>
      <c r="B19" s="71">
        <v>5119</v>
      </c>
      <c r="C19" s="71">
        <v>4999</v>
      </c>
      <c r="D19" s="90">
        <f t="shared" si="0"/>
        <v>-120</v>
      </c>
      <c r="E19" s="92">
        <f t="shared" si="1"/>
        <v>-2.3442078530963077E-2</v>
      </c>
      <c r="F19" s="25"/>
      <c r="G19" s="18" t="s">
        <v>26</v>
      </c>
      <c r="H19" s="61">
        <v>542</v>
      </c>
      <c r="I19" s="61">
        <v>484</v>
      </c>
      <c r="J19" s="84">
        <f t="shared" si="2"/>
        <v>-58</v>
      </c>
      <c r="K19" s="87">
        <f t="shared" si="3"/>
        <v>-0.1070110701107011</v>
      </c>
      <c r="L19" s="95" t="s">
        <v>88</v>
      </c>
    </row>
    <row r="20" spans="1:12" ht="15" x14ac:dyDescent="0.25">
      <c r="A20" s="26" t="s">
        <v>46</v>
      </c>
      <c r="B20" s="71">
        <v>777</v>
      </c>
      <c r="C20" s="71">
        <v>1009</v>
      </c>
      <c r="D20" s="86">
        <f t="shared" si="0"/>
        <v>232</v>
      </c>
      <c r="E20" s="89">
        <f t="shared" si="1"/>
        <v>0.29858429858429858</v>
      </c>
      <c r="F20" s="25"/>
      <c r="G20" s="18" t="s">
        <v>46</v>
      </c>
      <c r="H20" s="61">
        <v>181</v>
      </c>
      <c r="I20" s="61">
        <v>231</v>
      </c>
      <c r="J20" s="85">
        <f t="shared" si="2"/>
        <v>50</v>
      </c>
      <c r="K20" s="88">
        <f t="shared" si="3"/>
        <v>0.27624309392265195</v>
      </c>
      <c r="L20" s="95" t="s">
        <v>89</v>
      </c>
    </row>
    <row r="21" spans="1:12" ht="15" customHeight="1" x14ac:dyDescent="0.25">
      <c r="A21" s="26" t="s">
        <v>49</v>
      </c>
      <c r="B21" s="71">
        <v>0</v>
      </c>
      <c r="C21" s="71">
        <v>0</v>
      </c>
      <c r="D21" s="134">
        <f>C21-B21</f>
        <v>0</v>
      </c>
      <c r="E21" s="135" t="str">
        <f>IF(B21=0,"n/a",D21/B21)</f>
        <v>n/a</v>
      </c>
      <c r="F21" s="25"/>
      <c r="G21" s="18" t="s">
        <v>54</v>
      </c>
      <c r="H21" s="61">
        <v>9</v>
      </c>
      <c r="I21" s="61">
        <v>20</v>
      </c>
      <c r="J21" s="86">
        <f t="shared" si="2"/>
        <v>11</v>
      </c>
      <c r="K21" s="89">
        <f t="shared" si="3"/>
        <v>1.2222222222222223</v>
      </c>
      <c r="L21" s="97" t="s">
        <v>76</v>
      </c>
    </row>
    <row r="22" spans="1:12" ht="15" customHeight="1" x14ac:dyDescent="0.25">
      <c r="A22" s="26" t="s">
        <v>7</v>
      </c>
      <c r="B22" s="71">
        <v>0</v>
      </c>
      <c r="C22" s="71">
        <v>0</v>
      </c>
      <c r="D22" s="113">
        <f t="shared" si="0"/>
        <v>0</v>
      </c>
      <c r="E22" s="114" t="str">
        <f>IF(B21=0,"n/a",D21/B21)</f>
        <v>n/a</v>
      </c>
      <c r="F22" s="28"/>
      <c r="G22" s="18" t="s">
        <v>27</v>
      </c>
      <c r="H22" s="61">
        <v>1053</v>
      </c>
      <c r="I22" s="61">
        <v>1044</v>
      </c>
      <c r="J22" s="84">
        <f t="shared" si="2"/>
        <v>-9</v>
      </c>
      <c r="K22" s="87">
        <f t="shared" si="3"/>
        <v>-8.5470085470085479E-3</v>
      </c>
      <c r="L22" s="98" t="s">
        <v>90</v>
      </c>
    </row>
    <row r="23" spans="1:12" ht="15" customHeight="1" x14ac:dyDescent="0.25">
      <c r="A23" s="44" t="s">
        <v>27</v>
      </c>
      <c r="B23" s="71">
        <v>4</v>
      </c>
      <c r="C23" s="71">
        <v>0</v>
      </c>
      <c r="D23" s="90">
        <f>C23-B23</f>
        <v>-4</v>
      </c>
      <c r="E23" s="92">
        <f t="shared" ref="E23:E24" si="4">IF(B23=0,"n/a",D23/B23)</f>
        <v>-1</v>
      </c>
      <c r="F23" s="28"/>
      <c r="G23" s="18"/>
      <c r="H23" s="144"/>
      <c r="I23" s="136"/>
      <c r="J23" s="84"/>
      <c r="K23" s="87"/>
      <c r="L23" s="98"/>
    </row>
    <row r="24" spans="1:12" ht="17.25" customHeight="1" x14ac:dyDescent="0.25">
      <c r="A24" s="209" t="s">
        <v>66</v>
      </c>
      <c r="B24" s="137">
        <v>0</v>
      </c>
      <c r="C24" s="137">
        <v>0</v>
      </c>
      <c r="D24" s="113">
        <f t="shared" ref="D24" si="5">C24-B24</f>
        <v>0</v>
      </c>
      <c r="E24" s="135" t="str">
        <f t="shared" si="4"/>
        <v>n/a</v>
      </c>
      <c r="F24" s="29"/>
      <c r="G24" s="18"/>
      <c r="H24" s="39"/>
      <c r="I24" s="80"/>
      <c r="J24" s="37"/>
      <c r="K24" s="40"/>
      <c r="L24" s="81"/>
    </row>
    <row r="25" spans="1:12" ht="14.25" customHeight="1" x14ac:dyDescent="0.25">
      <c r="A25" s="45" t="s">
        <v>36</v>
      </c>
      <c r="B25" s="72">
        <f>SUM(B4:B24)</f>
        <v>20625</v>
      </c>
      <c r="C25" s="72">
        <f>SUM(C4:C24)</f>
        <v>19404</v>
      </c>
      <c r="D25" s="186">
        <f t="shared" si="0"/>
        <v>-1221</v>
      </c>
      <c r="E25" s="184">
        <f t="shared" si="1"/>
        <v>-5.9200000000000003E-2</v>
      </c>
      <c r="F25" s="28"/>
      <c r="G25" s="41" t="s">
        <v>56</v>
      </c>
      <c r="H25" s="60">
        <f>SUM(H4:H24)</f>
        <v>5176</v>
      </c>
      <c r="I25" s="60">
        <f>SUM(I4:I24)</f>
        <v>4930</v>
      </c>
      <c r="J25" s="130">
        <f t="shared" si="2"/>
        <v>-246</v>
      </c>
      <c r="K25" s="131">
        <f t="shared" si="3"/>
        <v>-4.7527047913446675E-2</v>
      </c>
      <c r="L25" s="21"/>
    </row>
    <row r="26" spans="1:12" ht="15" x14ac:dyDescent="0.25">
      <c r="A26" s="42" t="s">
        <v>17</v>
      </c>
      <c r="B26" s="55">
        <v>1202</v>
      </c>
      <c r="C26" s="55">
        <v>1166</v>
      </c>
      <c r="D26" s="126">
        <f t="shared" ref="D26:D27" si="6">C26-B26</f>
        <v>-36</v>
      </c>
      <c r="E26" s="127">
        <f t="shared" ref="E26:E27" si="7">D26/B26</f>
        <v>-2.9950083194675542E-2</v>
      </c>
      <c r="F26" s="28"/>
      <c r="G26" s="42" t="s">
        <v>17</v>
      </c>
      <c r="H26" s="74">
        <v>331</v>
      </c>
      <c r="I26" s="74">
        <v>309</v>
      </c>
      <c r="J26" s="128">
        <f>I26-H26</f>
        <v>-22</v>
      </c>
      <c r="K26" s="129">
        <f>J26/H26</f>
        <v>-6.6465256797583083E-2</v>
      </c>
      <c r="L26" s="38"/>
    </row>
    <row r="27" spans="1:12" ht="18" customHeight="1" thickBot="1" x14ac:dyDescent="0.3">
      <c r="A27" s="122" t="s">
        <v>50</v>
      </c>
      <c r="B27" s="123">
        <f>SUM(B25:B26)</f>
        <v>21827</v>
      </c>
      <c r="C27" s="123">
        <f>SUM(C25:C26)</f>
        <v>20570</v>
      </c>
      <c r="D27" s="187">
        <f t="shared" si="6"/>
        <v>-1257</v>
      </c>
      <c r="E27" s="188">
        <f t="shared" si="7"/>
        <v>-5.7589224355156454E-2</v>
      </c>
      <c r="F27" s="30"/>
      <c r="G27" s="43" t="s">
        <v>50</v>
      </c>
      <c r="H27" s="73">
        <f>SUM(H25:H26)</f>
        <v>5507</v>
      </c>
      <c r="I27" s="73">
        <f>SUM(I25:I26)</f>
        <v>5239</v>
      </c>
      <c r="J27" s="132">
        <f t="shared" si="2"/>
        <v>-268</v>
      </c>
      <c r="K27" s="133">
        <f t="shared" si="3"/>
        <v>-4.8665335028145996E-2</v>
      </c>
      <c r="L27" s="163" t="s">
        <v>57</v>
      </c>
    </row>
    <row r="28" spans="1:12" ht="14.25" customHeight="1" thickTop="1" x14ac:dyDescent="0.2">
      <c r="A28" s="151"/>
      <c r="B28" s="152"/>
      <c r="C28" s="152"/>
      <c r="D28" s="152"/>
      <c r="E28" s="152"/>
      <c r="F28" s="31"/>
      <c r="G28" s="169"/>
      <c r="H28" s="170"/>
      <c r="I28" s="170"/>
      <c r="J28" s="170"/>
      <c r="K28" s="170"/>
      <c r="L28" s="164"/>
    </row>
    <row r="29" spans="1:12" s="13" customFormat="1" ht="13.5" customHeight="1" x14ac:dyDescent="0.2">
      <c r="A29" s="160" t="s">
        <v>12</v>
      </c>
      <c r="B29" s="161"/>
      <c r="C29" s="161"/>
      <c r="D29" s="161"/>
      <c r="E29" s="161"/>
      <c r="F29" s="17"/>
      <c r="G29" s="171"/>
      <c r="H29" s="171"/>
      <c r="I29" s="171"/>
      <c r="J29" s="171"/>
      <c r="K29" s="171"/>
      <c r="L29" s="164"/>
    </row>
    <row r="30" spans="1:12" ht="10.5" customHeight="1" thickBot="1" x14ac:dyDescent="0.25">
      <c r="A30" s="160"/>
      <c r="B30" s="162"/>
      <c r="C30" s="162"/>
      <c r="D30" s="162"/>
      <c r="E30" s="162"/>
      <c r="F30" s="17"/>
      <c r="G30" s="171"/>
      <c r="H30" s="171"/>
      <c r="I30" s="171"/>
      <c r="J30" s="171"/>
      <c r="K30" s="171"/>
      <c r="L30" s="164"/>
    </row>
    <row r="31" spans="1:12" s="13" customFormat="1" ht="13.5" customHeight="1" thickBot="1" x14ac:dyDescent="0.25">
      <c r="A31" s="93" t="s">
        <v>47</v>
      </c>
      <c r="B31" s="19">
        <v>2017</v>
      </c>
      <c r="C31" s="19">
        <v>2018</v>
      </c>
      <c r="D31" s="117" t="s">
        <v>0</v>
      </c>
      <c r="E31" s="118" t="s">
        <v>1</v>
      </c>
      <c r="F31" s="31"/>
      <c r="G31" s="76" t="s">
        <v>40</v>
      </c>
      <c r="H31" s="19">
        <v>2017</v>
      </c>
      <c r="I31" s="19">
        <v>2018</v>
      </c>
      <c r="J31" s="19" t="s">
        <v>0</v>
      </c>
      <c r="K31" s="20" t="s">
        <v>1</v>
      </c>
      <c r="L31" s="178" t="s">
        <v>92</v>
      </c>
    </row>
    <row r="32" spans="1:12" ht="17.25" customHeight="1" x14ac:dyDescent="0.25">
      <c r="A32" s="101" t="s">
        <v>31</v>
      </c>
      <c r="B32" s="115">
        <v>199</v>
      </c>
      <c r="C32" s="75">
        <v>215</v>
      </c>
      <c r="D32" s="138">
        <f>C32-B32</f>
        <v>16</v>
      </c>
      <c r="E32" s="141">
        <f>D32/B32</f>
        <v>8.0402010050251257E-2</v>
      </c>
      <c r="F32" s="32"/>
      <c r="G32" s="57" t="s">
        <v>10</v>
      </c>
      <c r="H32" s="103">
        <v>3184</v>
      </c>
      <c r="I32" s="103">
        <v>2929</v>
      </c>
      <c r="J32" s="90">
        <f>I32-H32</f>
        <v>-255</v>
      </c>
      <c r="K32" s="91">
        <f>J32/H32</f>
        <v>-8.0087939698492469E-2</v>
      </c>
      <c r="L32" s="179"/>
    </row>
    <row r="33" spans="1:12" s="3" customFormat="1" ht="16.5" customHeight="1" x14ac:dyDescent="0.25">
      <c r="A33" s="102" t="s">
        <v>6</v>
      </c>
      <c r="B33" s="115">
        <v>569</v>
      </c>
      <c r="C33" s="75">
        <v>565</v>
      </c>
      <c r="D33" s="181">
        <f t="shared" ref="D33:D35" si="8">C33-B33</f>
        <v>-4</v>
      </c>
      <c r="E33" s="182">
        <f t="shared" ref="E33:E35" si="9">D33/B33</f>
        <v>-7.0298769771528994E-3</v>
      </c>
      <c r="F33" s="32"/>
      <c r="G33" s="26" t="s">
        <v>11</v>
      </c>
      <c r="H33" s="104">
        <v>12890</v>
      </c>
      <c r="I33" s="104">
        <v>12035</v>
      </c>
      <c r="J33" s="90">
        <f>I33-H33</f>
        <v>-855</v>
      </c>
      <c r="K33" s="91">
        <f>J33/H33</f>
        <v>-6.6330488750969738E-2</v>
      </c>
      <c r="L33" s="179"/>
    </row>
    <row r="34" spans="1:12" ht="15" customHeight="1" x14ac:dyDescent="0.25">
      <c r="A34" s="102" t="s">
        <v>32</v>
      </c>
      <c r="B34" s="115">
        <v>838</v>
      </c>
      <c r="C34" s="75">
        <v>790</v>
      </c>
      <c r="D34" s="120">
        <f t="shared" si="8"/>
        <v>-48</v>
      </c>
      <c r="E34" s="121">
        <f t="shared" si="9"/>
        <v>-5.7279236276849645E-2</v>
      </c>
      <c r="F34" s="32"/>
      <c r="G34" s="58" t="s">
        <v>13</v>
      </c>
      <c r="H34" s="105">
        <f>4641</f>
        <v>4641</v>
      </c>
      <c r="I34" s="105">
        <v>4435</v>
      </c>
      <c r="J34" s="193">
        <f>I34-H34</f>
        <v>-206</v>
      </c>
      <c r="K34" s="194">
        <f>J34/H34</f>
        <v>-4.4386985563456154E-2</v>
      </c>
      <c r="L34" s="179"/>
    </row>
    <row r="35" spans="1:12" ht="15.75" customHeight="1" thickBot="1" x14ac:dyDescent="0.3">
      <c r="A35" s="102" t="s">
        <v>33</v>
      </c>
      <c r="B35" s="115">
        <v>1832</v>
      </c>
      <c r="C35" s="75">
        <v>1622</v>
      </c>
      <c r="D35" s="120">
        <f t="shared" si="8"/>
        <v>-210</v>
      </c>
      <c r="E35" s="121">
        <f t="shared" si="9"/>
        <v>-0.11462882096069869</v>
      </c>
      <c r="F35" s="32"/>
      <c r="G35" s="59" t="s">
        <v>14</v>
      </c>
      <c r="H35" s="106">
        <f>18380</f>
        <v>18380</v>
      </c>
      <c r="I35" s="106">
        <v>17505.5</v>
      </c>
      <c r="J35" s="189">
        <f>I35-H35</f>
        <v>-874.5</v>
      </c>
      <c r="K35" s="190">
        <f>J35/H35</f>
        <v>-4.7578890097932536E-2</v>
      </c>
      <c r="L35" s="180"/>
    </row>
    <row r="36" spans="1:12" ht="15.75" thickBot="1" x14ac:dyDescent="0.3">
      <c r="A36" s="53" t="s">
        <v>39</v>
      </c>
      <c r="B36" s="60">
        <f>SUM(B32:B35)</f>
        <v>3438</v>
      </c>
      <c r="C36" s="60">
        <f>SUM(C32:C35)</f>
        <v>3192</v>
      </c>
      <c r="D36" s="119">
        <f t="shared" ref="D36:D40" si="10">C36-B36</f>
        <v>-246</v>
      </c>
      <c r="E36" s="116">
        <f t="shared" ref="E36:E38" si="11">D36/B36</f>
        <v>-7.1553228621291445E-2</v>
      </c>
      <c r="F36" s="32"/>
      <c r="G36" s="50"/>
      <c r="H36" s="107"/>
      <c r="I36" s="112"/>
      <c r="J36" s="46"/>
      <c r="K36" s="46"/>
      <c r="L36" s="172" t="s">
        <v>55</v>
      </c>
    </row>
    <row r="37" spans="1:12" ht="16.5" customHeight="1" thickBot="1" x14ac:dyDescent="0.3">
      <c r="A37" s="52" t="s">
        <v>35</v>
      </c>
      <c r="B37" s="61">
        <f>10+467</f>
        <v>477</v>
      </c>
      <c r="C37" s="61">
        <f>6+442</f>
        <v>448</v>
      </c>
      <c r="D37" s="181">
        <f t="shared" si="10"/>
        <v>-29</v>
      </c>
      <c r="E37" s="92">
        <f t="shared" si="11"/>
        <v>-6.0796645702306078E-2</v>
      </c>
      <c r="F37" s="32"/>
      <c r="G37" s="77" t="s">
        <v>9</v>
      </c>
      <c r="H37" s="19">
        <v>2017</v>
      </c>
      <c r="I37" s="19">
        <v>2018</v>
      </c>
      <c r="J37" s="78" t="s">
        <v>0</v>
      </c>
      <c r="K37" s="79" t="s">
        <v>1</v>
      </c>
      <c r="L37" s="173"/>
    </row>
    <row r="38" spans="1:12" ht="15" customHeight="1" x14ac:dyDescent="0.25">
      <c r="A38" s="53" t="s">
        <v>7</v>
      </c>
      <c r="B38" s="60">
        <f>984</f>
        <v>984</v>
      </c>
      <c r="C38" s="60">
        <v>950</v>
      </c>
      <c r="D38" s="183">
        <f t="shared" si="10"/>
        <v>-34</v>
      </c>
      <c r="E38" s="184">
        <f t="shared" si="11"/>
        <v>-3.4552845528455285E-2</v>
      </c>
      <c r="F38" s="32"/>
      <c r="G38" s="47" t="s">
        <v>10</v>
      </c>
      <c r="H38" s="108">
        <v>254</v>
      </c>
      <c r="I38" s="108">
        <v>263</v>
      </c>
      <c r="J38" s="99">
        <f>I38-H38</f>
        <v>9</v>
      </c>
      <c r="K38" s="100">
        <f>J38/H38</f>
        <v>3.5433070866141732E-2</v>
      </c>
      <c r="L38" s="173"/>
    </row>
    <row r="39" spans="1:12" ht="14.25" customHeight="1" x14ac:dyDescent="0.25">
      <c r="A39" s="53" t="s">
        <v>8</v>
      </c>
      <c r="B39" s="60">
        <v>249</v>
      </c>
      <c r="C39" s="60">
        <v>284</v>
      </c>
      <c r="D39" s="124">
        <f t="shared" si="10"/>
        <v>35</v>
      </c>
      <c r="E39" s="125">
        <f>D39/B39</f>
        <v>0.14056224899598393</v>
      </c>
      <c r="F39" s="17"/>
      <c r="G39" s="18" t="s">
        <v>11</v>
      </c>
      <c r="H39" s="109">
        <v>1116</v>
      </c>
      <c r="I39" s="109">
        <v>1133</v>
      </c>
      <c r="J39" s="99">
        <f>I39-H39</f>
        <v>17</v>
      </c>
      <c r="K39" s="100">
        <f>J39/H39</f>
        <v>1.5232974910394265E-2</v>
      </c>
      <c r="L39" s="173"/>
    </row>
    <row r="40" spans="1:12" ht="16.5" customHeight="1" thickBot="1" x14ac:dyDescent="0.3">
      <c r="A40" s="54" t="s">
        <v>34</v>
      </c>
      <c r="B40" s="62">
        <v>28</v>
      </c>
      <c r="C40" s="62">
        <v>56</v>
      </c>
      <c r="D40" s="139">
        <f t="shared" si="10"/>
        <v>28</v>
      </c>
      <c r="E40" s="140">
        <f>D40/B40</f>
        <v>1</v>
      </c>
      <c r="F40" s="17"/>
      <c r="G40" s="48" t="s">
        <v>15</v>
      </c>
      <c r="H40" s="110">
        <f>535</f>
        <v>535</v>
      </c>
      <c r="I40" s="110">
        <v>495</v>
      </c>
      <c r="J40" s="195">
        <f>I40-H40</f>
        <v>-40</v>
      </c>
      <c r="K40" s="196">
        <f>J40/H40</f>
        <v>-7.476635514018691E-2</v>
      </c>
      <c r="L40" s="173"/>
    </row>
    <row r="41" spans="1:12" ht="15.75" customHeight="1" thickBot="1" x14ac:dyDescent="0.3">
      <c r="A41" s="145" t="s">
        <v>53</v>
      </c>
      <c r="B41" s="146"/>
      <c r="C41" s="146"/>
      <c r="D41" s="146"/>
      <c r="E41" s="146"/>
      <c r="F41" s="17"/>
      <c r="G41" s="49" t="s">
        <v>16</v>
      </c>
      <c r="H41" s="111">
        <f>2245</f>
        <v>2245</v>
      </c>
      <c r="I41" s="111">
        <v>1898.5</v>
      </c>
      <c r="J41" s="191">
        <f>I41-H41</f>
        <v>-346.5</v>
      </c>
      <c r="K41" s="192">
        <f>J41/H41</f>
        <v>-0.15434298440979954</v>
      </c>
      <c r="L41" s="174"/>
    </row>
    <row r="42" spans="1:12" ht="12" customHeight="1" thickBot="1" x14ac:dyDescent="0.25">
      <c r="A42" s="146"/>
      <c r="B42" s="146"/>
      <c r="C42" s="146"/>
      <c r="D42" s="146"/>
      <c r="E42" s="146"/>
      <c r="F42" s="17"/>
      <c r="G42" s="5"/>
      <c r="H42" s="9"/>
      <c r="I42" s="9"/>
      <c r="L42" s="207"/>
    </row>
    <row r="43" spans="1:12" ht="13.5" customHeight="1" thickBot="1" x14ac:dyDescent="0.25">
      <c r="A43" s="146"/>
      <c r="B43" s="146"/>
      <c r="C43" s="146"/>
      <c r="D43" s="146"/>
      <c r="E43" s="146"/>
      <c r="F43" s="17"/>
      <c r="G43" s="165" t="s">
        <v>30</v>
      </c>
      <c r="H43" s="166"/>
      <c r="I43" s="166"/>
      <c r="J43" s="19">
        <v>2016</v>
      </c>
      <c r="K43" s="202">
        <v>2017</v>
      </c>
      <c r="L43" s="206"/>
    </row>
    <row r="44" spans="1:12" ht="12.75" customHeight="1" x14ac:dyDescent="0.25">
      <c r="A44" s="146"/>
      <c r="B44" s="146"/>
      <c r="C44" s="146"/>
      <c r="D44" s="146"/>
      <c r="E44" s="146"/>
      <c r="F44" s="33"/>
      <c r="G44" s="149" t="s">
        <v>21</v>
      </c>
      <c r="H44" s="150"/>
      <c r="I44" s="150"/>
      <c r="J44" s="36">
        <f>H38/H25</f>
        <v>4.9072642967542504E-2</v>
      </c>
      <c r="K44" s="203">
        <f>I38/I25</f>
        <v>5.3346855983772819E-2</v>
      </c>
      <c r="L44" s="205"/>
    </row>
    <row r="45" spans="1:12" ht="12.75" customHeight="1" x14ac:dyDescent="0.25">
      <c r="A45" s="146"/>
      <c r="B45" s="146"/>
      <c r="C45" s="146"/>
      <c r="D45" s="146"/>
      <c r="E45" s="146"/>
      <c r="F45" s="33"/>
      <c r="G45" s="147" t="s">
        <v>18</v>
      </c>
      <c r="H45" s="148"/>
      <c r="I45" s="148"/>
      <c r="J45" s="23">
        <f>H39/B25</f>
        <v>5.4109090909090912E-2</v>
      </c>
      <c r="K45" s="204">
        <f>I39/C25</f>
        <v>5.8390022675736959E-2</v>
      </c>
      <c r="L45" s="208"/>
    </row>
    <row r="46" spans="1:12" ht="12" customHeight="1" x14ac:dyDescent="0.25">
      <c r="A46" s="146"/>
      <c r="B46" s="146"/>
      <c r="C46" s="146"/>
      <c r="D46" s="146"/>
      <c r="E46" s="146"/>
      <c r="F46" s="34"/>
      <c r="G46" s="153" t="s">
        <v>19</v>
      </c>
      <c r="H46" s="154"/>
      <c r="I46" s="154"/>
      <c r="J46" s="23">
        <f>H40/H25</f>
        <v>0.10336166924265842</v>
      </c>
      <c r="K46" s="11">
        <f>I40/I25</f>
        <v>0.10040567951318459</v>
      </c>
      <c r="L46" s="175" t="s">
        <v>48</v>
      </c>
    </row>
    <row r="47" spans="1:12" ht="3.75" hidden="1" customHeight="1" x14ac:dyDescent="0.25">
      <c r="A47" s="146"/>
      <c r="B47" s="146"/>
      <c r="C47" s="146"/>
      <c r="D47" s="146"/>
      <c r="E47" s="146"/>
      <c r="F47" s="34"/>
      <c r="G47" s="153" t="s">
        <v>20</v>
      </c>
      <c r="H47" s="154"/>
      <c r="I47" s="154"/>
      <c r="J47" s="23">
        <f>H41/B25</f>
        <v>0.10884848484848485</v>
      </c>
      <c r="K47" s="11">
        <f>I41/C25</f>
        <v>9.7840651412079982E-2</v>
      </c>
      <c r="L47" s="175"/>
    </row>
    <row r="48" spans="1:12" ht="15" customHeight="1" thickBot="1" x14ac:dyDescent="0.3">
      <c r="A48" s="35" t="s">
        <v>44</v>
      </c>
      <c r="F48" s="17"/>
      <c r="G48" s="176" t="s">
        <v>20</v>
      </c>
      <c r="H48" s="177"/>
      <c r="I48" s="177"/>
      <c r="J48" s="24">
        <f>H41/B25</f>
        <v>0.10884848484848485</v>
      </c>
      <c r="K48" s="12">
        <f>I41/C25</f>
        <v>9.7840651412079982E-2</v>
      </c>
      <c r="L48" s="175"/>
    </row>
    <row r="49" spans="12:12" x14ac:dyDescent="0.2">
      <c r="L49" s="51" t="s">
        <v>71</v>
      </c>
    </row>
  </sheetData>
  <mergeCells count="20">
    <mergeCell ref="L27:L30"/>
    <mergeCell ref="G43:I43"/>
    <mergeCell ref="G1:L1"/>
    <mergeCell ref="G46:I46"/>
    <mergeCell ref="G28:K30"/>
    <mergeCell ref="L36:L41"/>
    <mergeCell ref="L43:L45"/>
    <mergeCell ref="L46:L48"/>
    <mergeCell ref="G48:I48"/>
    <mergeCell ref="L31:L35"/>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8.5703125" customWidth="1"/>
  </cols>
  <sheetData>
    <row r="2" spans="1:6" x14ac:dyDescent="0.2">
      <c r="B2" t="s">
        <v>58</v>
      </c>
      <c r="C2" t="s">
        <v>59</v>
      </c>
      <c r="E2" t="s">
        <v>60</v>
      </c>
      <c r="F2" t="s">
        <v>61</v>
      </c>
    </row>
    <row r="3" spans="1:6" x14ac:dyDescent="0.2">
      <c r="A3" t="s">
        <v>62</v>
      </c>
      <c r="B3">
        <f>IF((SUM('Sheet 1'!B4:B23))=('Sheet 1'!B25),0,1)</f>
        <v>0</v>
      </c>
      <c r="C3">
        <f>IF(SUM('Sheet 1'!C4:C23)='Sheet 1'!C25,0,1)</f>
        <v>0</v>
      </c>
      <c r="E3">
        <f>IF(SUM('Sheet 1'!H4:H24)='Sheet 1'!H25,0,1)</f>
        <v>0</v>
      </c>
      <c r="F3">
        <f>IF(SUM('Sheet 1'!I4:I24)='Sheet 1'!I25,0,1)</f>
        <v>0</v>
      </c>
    </row>
    <row r="4" spans="1:6" x14ac:dyDescent="0.2">
      <c r="A4" t="s">
        <v>63</v>
      </c>
      <c r="B4">
        <f>IF(SUM('Sheet 1'!B25:B26)='Sheet 1'!B27,0,1)</f>
        <v>0</v>
      </c>
      <c r="C4">
        <f>IF(SUM('Sheet 1'!C25:C26)='Sheet 1'!C27,0,1)</f>
        <v>0</v>
      </c>
      <c r="E4">
        <f>IF(SUM('Sheet 1'!H25:H26)='Sheet 1'!H27,0,1)</f>
        <v>0</v>
      </c>
      <c r="F4">
        <f>IF(SUM('Sheet 1'!I25:I26)='Sheet 1'!I27,0,1)</f>
        <v>0</v>
      </c>
    </row>
    <row r="6" spans="1:6" x14ac:dyDescent="0.2">
      <c r="A6" t="s">
        <v>64</v>
      </c>
      <c r="E6">
        <f>IF(SUM('Sheet 1'!B36:B40)='Sheet 1'!H25,0,1)</f>
        <v>0</v>
      </c>
      <c r="F6">
        <f>IF(SUM('Sheet 1'!C36:C40)='Sheet 1'!I25,0,1)</f>
        <v>0</v>
      </c>
    </row>
    <row r="8" spans="1:6" x14ac:dyDescent="0.2">
      <c r="A8" t="s">
        <v>65</v>
      </c>
      <c r="B8">
        <f>IF('Sheet 1'!H35+'Sheet 1'!H41='Sheet 1'!B25,0,1)</f>
        <v>0</v>
      </c>
      <c r="C8">
        <f>IF('Sheet 1'!I35+'Sheet 1'!I41='Sheet 1'!C25,0,1)</f>
        <v>0</v>
      </c>
      <c r="E8">
        <f>IF('Sheet 1'!H34+'Sheet 1'!H40='Sheet 1'!H25,0,1)</f>
        <v>0</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2018-05-15T21:03:51Z</cp:lastPrinted>
  <dcterms:created xsi:type="dcterms:W3CDTF">2005-01-11T16:04:59Z</dcterms:created>
  <dcterms:modified xsi:type="dcterms:W3CDTF">2018-05-15T21:04:20Z</dcterms:modified>
</cp:coreProperties>
</file>